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hn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<sst xmlns="http://schemas.openxmlformats.org/spreadsheetml/2006/main" count="80" uniqueCount="80">
  <si>
    <t xml:space="preserve">Steuerschredder  ·  Cashflow-Rechner</t>
  </si>
  <si>
    <t xml:space="preserve">Arbeitspaket zum Buch · Kapitel 2.2 „Die Mathematik der Vermietung“ · steuerschredder.de/vermieter</t>
  </si>
  <si>
    <t xml:space="preserve">Trage nur die gelb hinterlegten Felder aus. Alles andere rechnet sich selbst. Die eingetragenen Zahlen sind ein vollständig erfundenes Beispiel – überschreibe sie.</t>
  </si>
  <si>
    <t xml:space="preserve">1 · Objekt</t>
  </si>
  <si>
    <t xml:space="preserve">Bezeichnung</t>
  </si>
  <si>
    <t xml:space="preserve">Musterstraße 12, Magdeburg</t>
  </si>
  <si>
    <t xml:space="preserve">Wohnfläche in m²</t>
  </si>
  <si>
    <t xml:space="preserve">Baujahr</t>
  </si>
  <si>
    <t xml:space="preserve">2 · Kaufpreis und Nebenkosten</t>
  </si>
  <si>
    <t xml:space="preserve">Kaufpreis</t>
  </si>
  <si>
    <t xml:space="preserve">Grunderwerbsteuer</t>
  </si>
  <si>
    <t xml:space="preserve">Bundeslandabhängig, 3,5 % bis 6,5 %</t>
  </si>
  <si>
    <t xml:space="preserve">Notar und Grundbuch</t>
  </si>
  <si>
    <t xml:space="preserve">Erfahrungswert rund 1,5 % bis 2,0 %</t>
  </si>
  <si>
    <t xml:space="preserve">Maklercourtage</t>
  </si>
  <si>
    <t xml:space="preserve">0 %, wenn ohne Makler gekauft wird</t>
  </si>
  <si>
    <t xml:space="preserve">Summe Kaufnebenkosten</t>
  </si>
  <si>
    <t xml:space="preserve">Gesamtinvestition</t>
  </si>
  <si>
    <t xml:space="preserve">Das ist die Zahl, die finanziert oder aus Eigenkapital gedeckt werden muss.</t>
  </si>
  <si>
    <t xml:space="preserve">3 · Finanzierung</t>
  </si>
  <si>
    <t xml:space="preserve">Eigenkapital</t>
  </si>
  <si>
    <t xml:space="preserve">Bei 0 € ist es eine 110-%-Finanzierung</t>
  </si>
  <si>
    <t xml:space="preserve">Darlehen</t>
  </si>
  <si>
    <t xml:space="preserve">Sollzins p. a.</t>
  </si>
  <si>
    <t xml:space="preserve">Anfängliche Tilgung p. a.</t>
  </si>
  <si>
    <t xml:space="preserve">Unter 2 % läuft das Darlehen sehr lange</t>
  </si>
  <si>
    <t xml:space="preserve">Annuität p. a.</t>
  </si>
  <si>
    <t xml:space="preserve">Annuität p. M.</t>
  </si>
  <si>
    <t xml:space="preserve">davon Zinsanteil im 1. Jahr</t>
  </si>
  <si>
    <t xml:space="preserve">Nur dieser Teil ist Werbungskosten. Die Tilgung ist es nicht.</t>
  </si>
  <si>
    <t xml:space="preserve">davon Tilgungsanteil im 1. Jahr</t>
  </si>
  <si>
    <t xml:space="preserve">Kein Aufwand, sondern Vermögensaufbau – er fehlt Dir nur auf dem Konto.</t>
  </si>
  <si>
    <t xml:space="preserve">4 · Einnahmen</t>
  </si>
  <si>
    <t xml:space="preserve">Kaltmiete p. M.</t>
  </si>
  <si>
    <t xml:space="preserve">Kaltmiete p. a.</t>
  </si>
  <si>
    <t xml:space="preserve">5 · Was nicht auf den Mieter umgelegt werden kann</t>
  </si>
  <si>
    <t xml:space="preserve">Hausgeld, nicht umlagefähiger Teil p. M.</t>
  </si>
  <si>
    <t xml:space="preserve">Verwaltervergütung, Instandhaltungsrücklage der WEG, Kontoführung</t>
  </si>
  <si>
    <t xml:space="preserve">Eigene Instandhaltungsrücklage je m² und Jahr</t>
  </si>
  <si>
    <t xml:space="preserve">Faustwert 8 bis 12 €. Die Zeile, die die meisten weglassen.</t>
  </si>
  <si>
    <t xml:space="preserve">Eigene Instandhaltungsrücklage p. a.</t>
  </si>
  <si>
    <t xml:space="preserve">Mietausfallwagnis in % der Jahresmiete</t>
  </si>
  <si>
    <t xml:space="preserve">2 % ist üblich, in schwachen Lagen mehr</t>
  </si>
  <si>
    <t xml:space="preserve">Verwaltung, Steuerberatung, Sonstiges p. a.</t>
  </si>
  <si>
    <t xml:space="preserve">Summe nicht umlagefähig p. a.</t>
  </si>
  <si>
    <t xml:space="preserve">6 · Ergebnis vor Steuern</t>
  </si>
  <si>
    <t xml:space="preserve">Kaufpreisfaktor</t>
  </si>
  <si>
    <t xml:space="preserve">Kaufpreis geteilt durch Jahreskaltmiete. Je kleiner, desto besser.</t>
  </si>
  <si>
    <t xml:space="preserve">Bruttomietrendite</t>
  </si>
  <si>
    <t xml:space="preserve">Nettomietrendite auf die Gesamtinvestition</t>
  </si>
  <si>
    <t xml:space="preserve">Die ehrliche Rendite: nach allem, was hängen bleibt.</t>
  </si>
  <si>
    <t xml:space="preserve">Cashflow vor Steuern p. a.</t>
  </si>
  <si>
    <t xml:space="preserve">Cashflow vor Steuern p. M.</t>
  </si>
  <si>
    <t xml:space="preserve">Eigenkapitalrendite vor Steuern</t>
  </si>
  <si>
    <t xml:space="preserve">Ohne Eigenkapital nicht berechenbar – dann zählt nur der Cashflow.</t>
  </si>
  <si>
    <t xml:space="preserve">7 · Steuerlicher Effekt (Näherung)</t>
  </si>
  <si>
    <t xml:space="preserve">Gebäudeanteil am Kaufpreis</t>
  </si>
  <si>
    <t xml:space="preserve">Aus der Datei „Kaufpreisaufteilung“ übernehmen</t>
  </si>
  <si>
    <t xml:space="preserve">AfA-Satz p. a.</t>
  </si>
  <si>
    <t xml:space="preserve">2,0 % · 2,5 % vor 1925 · 3,0 % ab Fertigstellung 2023</t>
  </si>
  <si>
    <t xml:space="preserve">AfA p. a.</t>
  </si>
  <si>
    <t xml:space="preserve">Bemessungsgrundlage: Kaufpreis plus Nebenkosten, jeweils nur der Gebäudeanteil.</t>
  </si>
  <si>
    <t xml:space="preserve">Werbungskosten p. a.</t>
  </si>
  <si>
    <t xml:space="preserve">Zins, laufende Kosten und AfA. Die eigene Rücklage ist erst beim Abfluss abziehbar.</t>
  </si>
  <si>
    <t xml:space="preserve">Steuerliches Ergebnis p. a.</t>
  </si>
  <si>
    <t xml:space="preserve">Persönlicher Grenzsteuersatz</t>
  </si>
  <si>
    <t xml:space="preserve">Inklusive Solidaritätszuschlag und ggf. Kirchensteuer</t>
  </si>
  <si>
    <t xml:space="preserve">Steuererstattung (+) oder Steuerlast (−) p. a.</t>
  </si>
  <si>
    <t xml:space="preserve">Cashflow nach Steuern p. a.</t>
  </si>
  <si>
    <t xml:space="preserve">Cashflow nach Steuern p. M.</t>
  </si>
  <si>
    <t xml:space="preserve">Gesamtergebnis p. a. inklusive Tilgung</t>
  </si>
  <si>
    <t xml:space="preserve">Cashflow plus Tilgung. Ein negativer Cashflow ist bei hoher Fremdfinanzierung normal – entscheidend ist, ob Du ihn monatlich tragen kannst.</t>
  </si>
  <si>
    <t xml:space="preserve">Legende und Hinweise</t>
  </si>
  <si>
    <t xml:space="preserve">Gelbe Felder</t>
  </si>
  <si>
    <t xml:space="preserve">eintragen</t>
  </si>
  <si>
    <t xml:space="preserve">Alle anderen Zellen enthalten Formeln und sollten nicht überschrieben werden.</t>
  </si>
  <si>
    <t xml:space="preserve">•  Der Rechner bildet das erste volle Jahr ab. Zins- und Tilgungsanteil verschieben sich in den Folgejahren.</t>
  </si>
  <si>
    <t xml:space="preserve">•  Nicht enthalten: Sondertilgungen, Modernisierungen, Leerstandsphasen über das Mietausfallwagnis hinaus, Grundsteuer nach Neubewertung.</t>
  </si>
  <si>
    <t xml:space="preserve">•  Der steuerliche Teil ist eine Näherung. Er ersetzt keine Berechnung im Einzelfall.</t>
  </si>
  <si>
    <t xml:space="preserve">Diese Datei dient ausschließlich der allgemeinen Information. Sie ersetzt keine individuelle steuerliche Beratung. Beratung im konkreten Einzelfall ist Steuerberatern, Rechtsanwälten und – im Rahmen ihrer Beratungsbefugnis nach § 4 Nr. 11 StBerG – Lohnsteuerhilfevereinen vorbehalten.  ·  steuerschredder.de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</si>
</sst>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"/>
    <numFmt numFmtId="166" formatCode="0"/>
    <numFmt numFmtId="167" formatCode="#,##0.00&quot; €&quot;"/>
    <numFmt numFmtId="168" formatCode="0.00%"/>
    <numFmt numFmtId="169" formatCode="0.0&quot; x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B23A18"/>
      <name val="Arial"/>
      <family val="0"/>
      <charset val="1"/>
    </font>
    <font>
      <sz val="9"/>
      <color rgb="FF4A4A45"/>
      <name val="Arial"/>
      <family val="0"/>
      <charset val="1"/>
    </font>
    <font>
      <i val="true"/>
      <sz val="9"/>
      <color rgb="FF4A4A45"/>
      <name val="Arial"/>
      <family val="0"/>
      <charset val="1"/>
    </font>
    <font>
      <b val="true"/>
      <sz val="11"/>
      <color rgb="FFB23A18"/>
      <name val="Arial"/>
      <family val="0"/>
      <charset val="1"/>
    </font>
    <font>
      <sz val="10"/>
      <color rgb="FF1C1C1A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8"/>
      <color rgb="FF4A4A45"/>
      <name val="Arial"/>
      <family val="0"/>
      <charset val="1"/>
    </font>
    <font>
      <b val="true"/>
      <sz val="10"/>
      <color rgb="FF1C1C1A"/>
      <name val="Arial"/>
      <family val="0"/>
      <charset val="1"/>
    </font>
    <font>
      <b val="true"/>
      <sz val="10"/>
      <color rgb="FFB23A18"/>
      <name val="Arial"/>
      <family val="0"/>
      <charset val="1"/>
    </font>
    <font>
      <sz val="8"/>
      <color rgb="FF4A4A45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3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23A1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9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9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9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C1C1A"/>
      <rgbColor rgb="FFB23A18"/>
      <rgbColor rgb="FF993366"/>
      <rgbColor rgb="FF333399"/>
      <rgbColor rgb="FF4A4A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7"/>
    <col collapsed="false" customWidth="true" hidden="false" outlineLevel="0" max="3" min="3" style="0" width="3"/>
    <col collapsed="false" customWidth="true" hidden="false" outlineLevel="0" max="4" min="4" style="0" width="62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25.5" hidden="false" customHeight="true" outlineLevel="0" collapsed="false">
      <c r="A3" s="3" t="s">
        <v>2</v>
      </c>
      <c r="B3" s="3"/>
      <c r="C3" s="3"/>
      <c r="D3" s="3"/>
    </row>
    <row r="5" customFormat="false" ht="21.75" hidden="false" customHeight="true" outlineLevel="0" collapsed="false">
      <c r="A5" s="4" t="s">
        <v>3</v>
      </c>
      <c r="B5" s="4"/>
      <c r="C5" s="4"/>
      <c r="D5" s="4"/>
    </row>
    <row r="6" customFormat="false" ht="15" hidden="false" customHeight="false" outlineLevel="0" collapsed="false">
      <c r="A6" s="5" t="s">
        <v>4</v>
      </c>
      <c r="B6" s="6" t="s">
        <v>5</v>
      </c>
    </row>
    <row r="7" customFormat="false" ht="15" hidden="false" customHeight="false" outlineLevel="0" collapsed="false">
      <c r="A7" s="5" t="s">
        <v>6</v>
      </c>
      <c r="B7" s="7" t="n">
        <v>68</v>
      </c>
    </row>
    <row r="8" customFormat="false" ht="15" hidden="false" customHeight="false" outlineLevel="0" collapsed="false">
      <c r="A8" s="5" t="s">
        <v>7</v>
      </c>
      <c r="B8" s="8" t="n">
        <v>1994</v>
      </c>
    </row>
    <row r="10" customFormat="false" ht="21.75" hidden="false" customHeight="true" outlineLevel="0" collapsed="false">
      <c r="A10" s="4" t="s">
        <v>8</v>
      </c>
      <c r="B10" s="4"/>
      <c r="C10" s="4"/>
      <c r="D10" s="4"/>
    </row>
    <row r="11" customFormat="false" ht="15" hidden="false" customHeight="false" outlineLevel="0" collapsed="false">
      <c r="A11" s="5" t="s">
        <v>9</v>
      </c>
      <c r="B11" s="9" t="n">
        <v>95000</v>
      </c>
    </row>
    <row r="12" customFormat="false" ht="15" hidden="false" customHeight="false" outlineLevel="0" collapsed="false">
      <c r="A12" s="5" t="s">
        <v>10</v>
      </c>
      <c r="B12" s="10" t="n">
        <v>0.05</v>
      </c>
      <c r="D12" s="11" t="s">
        <v>11</v>
      </c>
    </row>
    <row r="13" customFormat="false" ht="15" hidden="false" customHeight="false" outlineLevel="0" collapsed="false">
      <c r="A13" s="5" t="s">
        <v>12</v>
      </c>
      <c r="B13" s="10" t="n">
        <v>0.02</v>
      </c>
      <c r="D13" s="11" t="s">
        <v>13</v>
      </c>
    </row>
    <row r="14" customFormat="false" ht="15" hidden="false" customHeight="false" outlineLevel="0" collapsed="false">
      <c r="A14" s="5" t="s">
        <v>14</v>
      </c>
      <c r="B14" s="10" t="n">
        <v>0.0357</v>
      </c>
      <c r="D14" s="11" t="s">
        <v>15</v>
      </c>
    </row>
    <row r="15" customFormat="false" ht="15" hidden="false" customHeight="false" outlineLevel="0" collapsed="false">
      <c r="A15" s="12" t="s">
        <v>16</v>
      </c>
      <c r="B15" s="13" t="n">
        <f aca="false">B11*(B12+B13+B14)</f>
        <v>10041.5</v>
      </c>
    </row>
    <row r="16" customFormat="false" ht="15" hidden="false" customHeight="false" outlineLevel="0" collapsed="false">
      <c r="A16" s="12" t="s">
        <v>17</v>
      </c>
      <c r="B16" s="13" t="n">
        <f aca="false">B11+B15</f>
        <v>105041.5</v>
      </c>
      <c r="D16" s="11" t="s">
        <v>18</v>
      </c>
    </row>
    <row r="18" customFormat="false" ht="21.75" hidden="false" customHeight="true" outlineLevel="0" collapsed="false">
      <c r="A18" s="4" t="s">
        <v>19</v>
      </c>
      <c r="B18" s="4"/>
      <c r="C18" s="4"/>
      <c r="D18" s="4"/>
    </row>
    <row r="19" customFormat="false" ht="15" hidden="false" customHeight="false" outlineLevel="0" collapsed="false">
      <c r="A19" s="5" t="s">
        <v>20</v>
      </c>
      <c r="B19" s="9" t="n">
        <v>8500</v>
      </c>
      <c r="D19" s="11" t="s">
        <v>21</v>
      </c>
    </row>
    <row r="20" customFormat="false" ht="15" hidden="false" customHeight="false" outlineLevel="0" collapsed="false">
      <c r="A20" s="12" t="s">
        <v>22</v>
      </c>
      <c r="B20" s="13" t="n">
        <f aca="false">MAX(0,B16-B19)</f>
        <v>96541.5</v>
      </c>
    </row>
    <row r="21" customFormat="false" ht="15" hidden="false" customHeight="false" outlineLevel="0" collapsed="false">
      <c r="A21" s="5" t="s">
        <v>23</v>
      </c>
      <c r="B21" s="10" t="n">
        <v>0.0395</v>
      </c>
    </row>
    <row r="22" customFormat="false" ht="15" hidden="false" customHeight="false" outlineLevel="0" collapsed="false">
      <c r="A22" s="5" t="s">
        <v>24</v>
      </c>
      <c r="B22" s="10" t="n">
        <v>0.02</v>
      </c>
      <c r="D22" s="11" t="s">
        <v>25</v>
      </c>
    </row>
    <row r="23" customFormat="false" ht="15" hidden="false" customHeight="false" outlineLevel="0" collapsed="false">
      <c r="A23" s="5" t="s">
        <v>26</v>
      </c>
      <c r="B23" s="14" t="n">
        <f aca="false">B20*(B21+B22)</f>
        <v>5744.21925</v>
      </c>
    </row>
    <row r="24" customFormat="false" ht="15" hidden="false" customHeight="false" outlineLevel="0" collapsed="false">
      <c r="A24" s="5" t="s">
        <v>27</v>
      </c>
      <c r="B24" s="14" t="n">
        <f aca="false">B23/12</f>
        <v>478.6849375</v>
      </c>
    </row>
    <row r="25" customFormat="false" ht="15" hidden="false" customHeight="false" outlineLevel="0" collapsed="false">
      <c r="A25" s="5" t="s">
        <v>28</v>
      </c>
      <c r="B25" s="14" t="n">
        <f aca="false">B20*B21</f>
        <v>3813.38925</v>
      </c>
      <c r="D25" s="11" t="s">
        <v>29</v>
      </c>
    </row>
    <row r="26" customFormat="false" ht="15" hidden="false" customHeight="false" outlineLevel="0" collapsed="false">
      <c r="A26" s="5" t="s">
        <v>30</v>
      </c>
      <c r="B26" s="14" t="n">
        <f aca="false">B23-B25</f>
        <v>1930.83</v>
      </c>
      <c r="D26" s="11" t="s">
        <v>31</v>
      </c>
    </row>
    <row r="28" customFormat="false" ht="21.75" hidden="false" customHeight="true" outlineLevel="0" collapsed="false">
      <c r="A28" s="4" t="s">
        <v>32</v>
      </c>
      <c r="B28" s="4"/>
      <c r="C28" s="4"/>
      <c r="D28" s="4"/>
    </row>
    <row r="29" customFormat="false" ht="15" hidden="false" customHeight="false" outlineLevel="0" collapsed="false">
      <c r="A29" s="5" t="s">
        <v>33</v>
      </c>
      <c r="B29" s="9" t="n">
        <v>480</v>
      </c>
    </row>
    <row r="30" customFormat="false" ht="15" hidden="false" customHeight="false" outlineLevel="0" collapsed="false">
      <c r="A30" s="12" t="s">
        <v>34</v>
      </c>
      <c r="B30" s="13" t="n">
        <f aca="false">B29*12</f>
        <v>5760</v>
      </c>
    </row>
    <row r="32" customFormat="false" ht="21.75" hidden="false" customHeight="true" outlineLevel="0" collapsed="false">
      <c r="A32" s="4" t="s">
        <v>35</v>
      </c>
      <c r="B32" s="4"/>
      <c r="C32" s="4"/>
      <c r="D32" s="4"/>
    </row>
    <row r="33" customFormat="false" ht="15" hidden="false" customHeight="false" outlineLevel="0" collapsed="false">
      <c r="A33" s="5" t="s">
        <v>36</v>
      </c>
      <c r="B33" s="9" t="n">
        <v>48</v>
      </c>
      <c r="D33" s="11" t="s">
        <v>37</v>
      </c>
    </row>
    <row r="34" customFormat="false" ht="15" hidden="false" customHeight="false" outlineLevel="0" collapsed="false">
      <c r="A34" s="5" t="s">
        <v>38</v>
      </c>
      <c r="B34" s="9" t="n">
        <v>10</v>
      </c>
      <c r="D34" s="11" t="s">
        <v>39</v>
      </c>
    </row>
    <row r="35" customFormat="false" ht="15" hidden="false" customHeight="false" outlineLevel="0" collapsed="false">
      <c r="A35" s="5" t="s">
        <v>40</v>
      </c>
      <c r="B35" s="14" t="n">
        <f aca="false">B34*B7</f>
        <v>680</v>
      </c>
    </row>
    <row r="36" customFormat="false" ht="15" hidden="false" customHeight="false" outlineLevel="0" collapsed="false">
      <c r="A36" s="5" t="s">
        <v>41</v>
      </c>
      <c r="B36" s="10" t="n">
        <v>0.02</v>
      </c>
      <c r="D36" s="11" t="s">
        <v>42</v>
      </c>
    </row>
    <row r="37" customFormat="false" ht="15" hidden="false" customHeight="false" outlineLevel="0" collapsed="false">
      <c r="A37" s="5" t="s">
        <v>43</v>
      </c>
      <c r="B37" s="9" t="n">
        <v>180</v>
      </c>
    </row>
    <row r="38" customFormat="false" ht="15" hidden="false" customHeight="false" outlineLevel="0" collapsed="false">
      <c r="A38" s="12" t="s">
        <v>44</v>
      </c>
      <c r="B38" s="13" t="n">
        <f aca="false">B33*12+B35+B30*B36+B37</f>
        <v>1551.2</v>
      </c>
    </row>
    <row r="40" customFormat="false" ht="21.75" hidden="false" customHeight="true" outlineLevel="0" collapsed="false">
      <c r="A40" s="4" t="s">
        <v>45</v>
      </c>
      <c r="B40" s="4"/>
      <c r="C40" s="4"/>
      <c r="D40" s="4"/>
    </row>
    <row r="41" customFormat="false" ht="15" hidden="false" customHeight="false" outlineLevel="0" collapsed="false">
      <c r="A41" s="12" t="s">
        <v>46</v>
      </c>
      <c r="B41" s="15" t="n">
        <f aca="false">IFERROR(B11/B30,"")</f>
        <v>16.4930555555556</v>
      </c>
      <c r="D41" s="11" t="s">
        <v>47</v>
      </c>
    </row>
    <row r="42" customFormat="false" ht="15" hidden="false" customHeight="false" outlineLevel="0" collapsed="false">
      <c r="A42" s="5" t="s">
        <v>48</v>
      </c>
      <c r="B42" s="16" t="n">
        <f aca="false">IFERROR(B30/B11,"")</f>
        <v>0.0606315789473684</v>
      </c>
    </row>
    <row r="43" customFormat="false" ht="15" hidden="false" customHeight="false" outlineLevel="0" collapsed="false">
      <c r="A43" s="5" t="s">
        <v>49</v>
      </c>
      <c r="B43" s="16" t="n">
        <f aca="false">IFERROR((B30-B38)/B16,"")</f>
        <v>0.0400679731344278</v>
      </c>
      <c r="D43" s="11" t="s">
        <v>50</v>
      </c>
    </row>
    <row r="44" customFormat="false" ht="15" hidden="false" customHeight="false" outlineLevel="0" collapsed="false">
      <c r="A44" s="12" t="s">
        <v>51</v>
      </c>
      <c r="B44" s="13" t="n">
        <f aca="false">B30-B38-B23</f>
        <v>-1535.41925</v>
      </c>
    </row>
    <row r="45" customFormat="false" ht="15" hidden="false" customHeight="false" outlineLevel="0" collapsed="false">
      <c r="A45" s="12" t="s">
        <v>52</v>
      </c>
      <c r="B45" s="13" t="n">
        <f aca="false">B44/12</f>
        <v>-127.951604166667</v>
      </c>
    </row>
    <row r="46" customFormat="false" ht="15" hidden="false" customHeight="false" outlineLevel="0" collapsed="false">
      <c r="A46" s="5" t="s">
        <v>53</v>
      </c>
      <c r="B46" s="16" t="n">
        <f aca="false">IF(B19=0,"",B44/B19)</f>
        <v>-0.180637558823529</v>
      </c>
      <c r="D46" s="11" t="s">
        <v>54</v>
      </c>
    </row>
    <row r="48" customFormat="false" ht="21.75" hidden="false" customHeight="true" outlineLevel="0" collapsed="false">
      <c r="A48" s="4" t="s">
        <v>55</v>
      </c>
      <c r="B48" s="4"/>
      <c r="C48" s="4"/>
      <c r="D48" s="4"/>
    </row>
    <row r="49" customFormat="false" ht="15" hidden="false" customHeight="false" outlineLevel="0" collapsed="false">
      <c r="A49" s="5" t="s">
        <v>56</v>
      </c>
      <c r="B49" s="10" t="n">
        <v>0.75</v>
      </c>
      <c r="D49" s="11" t="s">
        <v>57</v>
      </c>
    </row>
    <row r="50" customFormat="false" ht="15" hidden="false" customHeight="false" outlineLevel="0" collapsed="false">
      <c r="A50" s="5" t="s">
        <v>58</v>
      </c>
      <c r="B50" s="10" t="n">
        <v>0.02</v>
      </c>
      <c r="D50" s="11" t="s">
        <v>59</v>
      </c>
    </row>
    <row r="51" customFormat="false" ht="15" hidden="false" customHeight="false" outlineLevel="0" collapsed="false">
      <c r="A51" s="5" t="s">
        <v>60</v>
      </c>
      <c r="B51" s="14" t="n">
        <f aca="false">(B11+B15)*B49*B50</f>
        <v>1575.6225</v>
      </c>
      <c r="D51" s="11" t="s">
        <v>61</v>
      </c>
    </row>
    <row r="52" customFormat="false" ht="15" hidden="false" customHeight="false" outlineLevel="0" collapsed="false">
      <c r="A52" s="12" t="s">
        <v>62</v>
      </c>
      <c r="B52" s="13" t="n">
        <f aca="false">B25+B38-B35+B51</f>
        <v>6260.21175</v>
      </c>
      <c r="D52" s="11" t="s">
        <v>63</v>
      </c>
    </row>
    <row r="53" customFormat="false" ht="15" hidden="false" customHeight="false" outlineLevel="0" collapsed="false">
      <c r="A53" s="5" t="s">
        <v>64</v>
      </c>
      <c r="B53" s="14" t="n">
        <f aca="false">B30-B52</f>
        <v>-500.21175</v>
      </c>
    </row>
    <row r="54" customFormat="false" ht="15" hidden="false" customHeight="false" outlineLevel="0" collapsed="false">
      <c r="A54" s="5" t="s">
        <v>65</v>
      </c>
      <c r="B54" s="10" t="n">
        <v>0.35</v>
      </c>
      <c r="D54" s="11" t="s">
        <v>66</v>
      </c>
    </row>
    <row r="55" customFormat="false" ht="15" hidden="false" customHeight="false" outlineLevel="0" collapsed="false">
      <c r="A55" s="5" t="s">
        <v>67</v>
      </c>
      <c r="B55" s="14" t="n">
        <f aca="false">-B53*B54</f>
        <v>175.0741125</v>
      </c>
    </row>
    <row r="56" customFormat="false" ht="15" hidden="false" customHeight="false" outlineLevel="0" collapsed="false">
      <c r="A56" s="12" t="s">
        <v>68</v>
      </c>
      <c r="B56" s="13" t="n">
        <f aca="false">B44+B55</f>
        <v>-1360.3451375</v>
      </c>
    </row>
    <row r="57" customFormat="false" ht="15" hidden="false" customHeight="false" outlineLevel="0" collapsed="false">
      <c r="A57" s="12" t="s">
        <v>69</v>
      </c>
      <c r="B57" s="13" t="n">
        <f aca="false">B56/12</f>
        <v>-113.362094791667</v>
      </c>
    </row>
    <row r="58" customFormat="false" ht="24" hidden="false" customHeight="true" outlineLevel="0" collapsed="false">
      <c r="A58" s="17" t="s">
        <v>70</v>
      </c>
      <c r="B58" s="18" t="n">
        <f aca="false">B56+B26</f>
        <v>570.4848625</v>
      </c>
      <c r="D58" s="19" t="s">
        <v>71</v>
      </c>
    </row>
    <row r="60" customFormat="false" ht="21.75" hidden="false" customHeight="true" outlineLevel="0" collapsed="false">
      <c r="A60" s="4" t="s">
        <v>72</v>
      </c>
      <c r="B60" s="4"/>
      <c r="C60" s="4"/>
      <c r="D60" s="4"/>
    </row>
    <row r="61" customFormat="false" ht="15" hidden="false" customHeight="false" outlineLevel="0" collapsed="false">
      <c r="A61" s="5" t="s">
        <v>73</v>
      </c>
      <c r="B61" s="20" t="s">
        <v>74</v>
      </c>
      <c r="D61" s="21" t="s">
        <v>75</v>
      </c>
    </row>
    <row r="62" customFormat="false" ht="15" hidden="false" customHeight="false" outlineLevel="0" collapsed="false">
      <c r="A62" s="2" t="s">
        <v>76</v>
      </c>
      <c r="B62" s="2"/>
      <c r="C62" s="2"/>
      <c r="D62" s="2"/>
    </row>
    <row r="63" customFormat="false" ht="15" hidden="false" customHeight="false" outlineLevel="0" collapsed="false">
      <c r="A63" s="2" t="s">
        <v>77</v>
      </c>
      <c r="B63" s="2"/>
      <c r="C63" s="2"/>
      <c r="D63" s="2"/>
    </row>
    <row r="64" customFormat="false" ht="15" hidden="false" customHeight="false" outlineLevel="0" collapsed="false">
      <c r="A64" s="2" t="s">
        <v>78</v>
      </c>
      <c r="B64" s="2"/>
      <c r="C64" s="2"/>
      <c r="D64" s="2"/>
    </row>
    <row r="66" customFormat="false" ht="13.5" hidden="false" customHeight="true" outlineLevel="0" collapsed="false">
      <c r="A66" s="22" t="s">
        <v>79</v>
      </c>
      <c r="B66" s="22"/>
      <c r="C66" s="22"/>
      <c r="D66" s="22"/>
    </row>
    <row r="67" customFormat="false" ht="13.5" hidden="false" customHeight="true" outlineLevel="0" collapsed="false">
      <c r="A67" s="22"/>
      <c r="B67" s="22"/>
      <c r="C67" s="22"/>
      <c r="D67" s="22"/>
    </row>
  </sheetData>
  <mergeCells count="15">
    <mergeCell ref="A1:D1"/>
    <mergeCell ref="A2:D2"/>
    <mergeCell ref="A3:D3"/>
    <mergeCell ref="A5:D5"/>
    <mergeCell ref="A10:D10"/>
    <mergeCell ref="A18:D18"/>
    <mergeCell ref="A28:D28"/>
    <mergeCell ref="A32:D32"/>
    <mergeCell ref="A40:D40"/>
    <mergeCell ref="A48:D48"/>
    <mergeCell ref="A60:D60"/>
    <mergeCell ref="A62:D62"/>
    <mergeCell ref="A63:D63"/>
    <mergeCell ref="A64:D64"/>
    <mergeCell ref="A66:D6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2026-08-26T13:13:01Z</dcterms:created>
  <dc:creator>openpyxl</dc:creator>
  <dc:description/>
  <dc:language>en-US</dc:language>
  <cp:lastModifiedBy/>
  <dcterms:modified xsi:type="dcterms:W3CDTF">2026-08-26T13:13:01Z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